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11540" yWindow="6740" windowWidth="38940" windowHeight="209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" i="1" l="1"/>
  <c r="C31" i="1"/>
  <c r="B31" i="1"/>
  <c r="AH41" i="1"/>
  <c r="AH40" i="1"/>
  <c r="AH42" i="1"/>
  <c r="AE49" i="1"/>
  <c r="AG49" i="1"/>
  <c r="AG40" i="1"/>
  <c r="AG41" i="1"/>
  <c r="AG42" i="1"/>
  <c r="AE48" i="1"/>
  <c r="AG48" i="1"/>
  <c r="B30" i="1"/>
  <c r="AF41" i="1"/>
  <c r="AF40" i="1"/>
  <c r="AF42" i="1"/>
  <c r="AE47" i="1"/>
  <c r="AG47" i="1"/>
  <c r="AE40" i="1"/>
  <c r="AE41" i="1"/>
  <c r="AE42" i="1"/>
  <c r="AE46" i="1"/>
  <c r="AG46" i="1"/>
  <c r="AA41" i="1"/>
  <c r="AA40" i="1"/>
  <c r="AA42" i="1"/>
  <c r="X49" i="1"/>
  <c r="Z49" i="1"/>
  <c r="Z40" i="1"/>
  <c r="Z41" i="1"/>
  <c r="Z42" i="1"/>
  <c r="X48" i="1"/>
  <c r="Z48" i="1"/>
  <c r="Y41" i="1"/>
  <c r="Y40" i="1"/>
  <c r="Y42" i="1"/>
  <c r="X47" i="1"/>
  <c r="Z47" i="1"/>
  <c r="X40" i="1"/>
  <c r="X41" i="1"/>
  <c r="X42" i="1"/>
  <c r="X46" i="1"/>
  <c r="Z46" i="1"/>
  <c r="K30" i="1"/>
  <c r="K31" i="1"/>
  <c r="J31" i="1"/>
  <c r="T41" i="1"/>
  <c r="T40" i="1"/>
  <c r="T42" i="1"/>
  <c r="Q49" i="1"/>
  <c r="S49" i="1"/>
  <c r="S40" i="1"/>
  <c r="S41" i="1"/>
  <c r="S42" i="1"/>
  <c r="Q48" i="1"/>
  <c r="S48" i="1"/>
  <c r="J30" i="1"/>
  <c r="R41" i="1"/>
  <c r="R40" i="1"/>
  <c r="R42" i="1"/>
  <c r="Q47" i="1"/>
  <c r="S47" i="1"/>
  <c r="Q40" i="1"/>
  <c r="Q41" i="1"/>
  <c r="Q42" i="1"/>
  <c r="Q46" i="1"/>
  <c r="S46" i="1"/>
  <c r="O41" i="1"/>
  <c r="O40" i="1"/>
  <c r="O42" i="1"/>
  <c r="L49" i="1"/>
  <c r="N49" i="1"/>
  <c r="N40" i="1"/>
  <c r="N41" i="1"/>
  <c r="N42" i="1"/>
  <c r="L48" i="1"/>
  <c r="N48" i="1"/>
  <c r="M41" i="1"/>
  <c r="M40" i="1"/>
  <c r="M42" i="1"/>
  <c r="L47" i="1"/>
  <c r="N47" i="1"/>
  <c r="L40" i="1"/>
  <c r="L41" i="1"/>
  <c r="L42" i="1"/>
  <c r="L46" i="1"/>
  <c r="N46" i="1"/>
  <c r="H41" i="1"/>
  <c r="H40" i="1"/>
  <c r="H42" i="1"/>
  <c r="E49" i="1"/>
  <c r="G49" i="1"/>
  <c r="G40" i="1"/>
  <c r="G41" i="1"/>
  <c r="G42" i="1"/>
  <c r="E48" i="1"/>
  <c r="G48" i="1"/>
  <c r="F41" i="1"/>
  <c r="F40" i="1"/>
  <c r="F42" i="1"/>
  <c r="E47" i="1"/>
  <c r="G47" i="1"/>
  <c r="E40" i="1"/>
  <c r="E41" i="1"/>
  <c r="E42" i="1"/>
  <c r="E46" i="1"/>
  <c r="G46" i="1"/>
  <c r="D24" i="1"/>
  <c r="AG55" i="1"/>
  <c r="AG54" i="1"/>
  <c r="AG53" i="1"/>
  <c r="AG52" i="1"/>
  <c r="V30" i="1"/>
  <c r="Z55" i="1"/>
  <c r="Z54" i="1"/>
  <c r="Z53" i="1"/>
  <c r="Z52" i="1"/>
  <c r="S55" i="1"/>
  <c r="S54" i="1"/>
  <c r="S53" i="1"/>
  <c r="S52" i="1"/>
  <c r="N55" i="1"/>
  <c r="N54" i="1"/>
  <c r="N53" i="1"/>
  <c r="N52" i="1"/>
  <c r="O34" i="1"/>
  <c r="N34" i="1"/>
  <c r="M34" i="1"/>
  <c r="L34" i="1"/>
  <c r="T34" i="1"/>
  <c r="S34" i="1"/>
  <c r="R34" i="1"/>
  <c r="Q34" i="1"/>
  <c r="AA34" i="1"/>
  <c r="Z34" i="1"/>
  <c r="Y34" i="1"/>
  <c r="X34" i="1"/>
  <c r="AH34" i="1"/>
  <c r="AG34" i="1"/>
  <c r="AF34" i="1"/>
  <c r="AE34" i="1"/>
  <c r="H34" i="1"/>
  <c r="G34" i="1"/>
  <c r="F34" i="1"/>
  <c r="E34" i="1"/>
  <c r="G55" i="1"/>
  <c r="G54" i="1"/>
  <c r="G53" i="1"/>
  <c r="G52" i="1"/>
  <c r="AD30" i="1"/>
  <c r="AF55" i="1"/>
  <c r="AE55" i="1"/>
  <c r="F55" i="1"/>
  <c r="E55" i="1"/>
  <c r="AE54" i="1"/>
  <c r="AE53" i="1"/>
  <c r="AE52" i="1"/>
  <c r="AD31" i="1"/>
  <c r="AC31" i="1"/>
  <c r="AC30" i="1"/>
  <c r="M55" i="1"/>
  <c r="L55" i="1"/>
  <c r="R55" i="1"/>
  <c r="Q55" i="1"/>
  <c r="X54" i="1"/>
  <c r="X53" i="1"/>
  <c r="X52" i="1"/>
  <c r="W31" i="1"/>
  <c r="V31" i="1"/>
  <c r="Q53" i="1"/>
  <c r="Q54" i="1"/>
  <c r="Q52" i="1"/>
  <c r="L52" i="1"/>
  <c r="L54" i="1"/>
  <c r="L53" i="1"/>
  <c r="E54" i="1"/>
  <c r="E53" i="1"/>
  <c r="E52" i="1"/>
</calcChain>
</file>

<file path=xl/sharedStrings.xml><?xml version="1.0" encoding="utf-8"?>
<sst xmlns="http://schemas.openxmlformats.org/spreadsheetml/2006/main" count="163" uniqueCount="104">
  <si>
    <t>s</t>
  </si>
  <si>
    <t>TR1</t>
  </si>
  <si>
    <t>RT1</t>
  </si>
  <si>
    <t>RT2</t>
  </si>
  <si>
    <t>TR2</t>
  </si>
  <si>
    <t>numerator</t>
  </si>
  <si>
    <t>denominator</t>
  </si>
  <si>
    <t>divided</t>
  </si>
  <si>
    <t>tr1</t>
  </si>
  <si>
    <t>rt1</t>
  </si>
  <si>
    <t>rt2</t>
  </si>
  <si>
    <t>tr2</t>
  </si>
  <si>
    <t>radians</t>
  </si>
  <si>
    <t>s in degrees</t>
  </si>
  <si>
    <t>rt1 + rt2</t>
  </si>
  <si>
    <t>inside of female</t>
  </si>
  <si>
    <t>total</t>
  </si>
  <si>
    <t>degrees</t>
  </si>
  <si>
    <t>KR1</t>
  </si>
  <si>
    <t>RK1</t>
  </si>
  <si>
    <t>RK2</t>
  </si>
  <si>
    <t>KR2</t>
  </si>
  <si>
    <t>KR3</t>
  </si>
  <si>
    <t>RK3</t>
  </si>
  <si>
    <t>RK4</t>
  </si>
  <si>
    <t>KR4</t>
  </si>
  <si>
    <t>kr1</t>
  </si>
  <si>
    <t>rk1</t>
  </si>
  <si>
    <t>rk2</t>
  </si>
  <si>
    <t>kr2</t>
  </si>
  <si>
    <t>kr3</t>
  </si>
  <si>
    <t>rk3</t>
  </si>
  <si>
    <t>rk4</t>
  </si>
  <si>
    <t>kr4</t>
  </si>
  <si>
    <t>90 - s  in degrees</t>
  </si>
  <si>
    <t>rk1 + rk2</t>
  </si>
  <si>
    <t>rk3 + rk4</t>
  </si>
  <si>
    <t>LEFT RAFTER &amp; KINGPOST</t>
  </si>
  <si>
    <t>RIGHT RAFTER &amp; KINGPOST</t>
  </si>
  <si>
    <t>TIE BEAM &amp; RIGHT RAFTER</t>
  </si>
  <si>
    <t>TR3</t>
  </si>
  <si>
    <t>RT3</t>
  </si>
  <si>
    <t>RT4</t>
  </si>
  <si>
    <t>TR4</t>
  </si>
  <si>
    <t>tr3</t>
  </si>
  <si>
    <t>rt3</t>
  </si>
  <si>
    <t>rt4</t>
  </si>
  <si>
    <t>tr4</t>
  </si>
  <si>
    <t>rt3 + rt4</t>
  </si>
  <si>
    <t>s in radians</t>
  </si>
  <si>
    <t>180 - rk4 - kr4</t>
  </si>
  <si>
    <t>kt1 + kt2</t>
  </si>
  <si>
    <t>TK2</t>
  </si>
  <si>
    <t>KT2</t>
  </si>
  <si>
    <t>TK1</t>
  </si>
  <si>
    <t>KT1</t>
  </si>
  <si>
    <t>tk1</t>
  </si>
  <si>
    <t>kt1</t>
  </si>
  <si>
    <t>kt2</t>
  </si>
  <si>
    <t>tk2</t>
  </si>
  <si>
    <t xml:space="preserve">180 - tr2 - rt2 </t>
  </si>
  <si>
    <t xml:space="preserve">180 - tr4 - rt4 </t>
  </si>
  <si>
    <t xml:space="preserve"> degrees</t>
  </si>
  <si>
    <t>angle</t>
  </si>
  <si>
    <t>Enter your 'radius' measurements</t>
  </si>
  <si>
    <t>corrected for when angles are &gt; 90</t>
  </si>
  <si>
    <t>angle locations</t>
  </si>
  <si>
    <t>in degrees</t>
  </si>
  <si>
    <t>Instructions:</t>
  </si>
  <si>
    <t xml:space="preserve">Naming conventions: </t>
  </si>
  <si>
    <t>R= Rafter</t>
  </si>
  <si>
    <t>K= Kingpost</t>
  </si>
  <si>
    <r>
      <t xml:space="preserve">The </t>
    </r>
    <r>
      <rPr>
        <b/>
        <sz val="12"/>
        <color theme="1"/>
        <rFont val="Calibri"/>
        <family val="2"/>
        <scheme val="minor"/>
      </rPr>
      <t>first</t>
    </r>
    <r>
      <rPr>
        <sz val="12"/>
        <color theme="1"/>
        <rFont val="Calibri"/>
        <family val="2"/>
        <scheme val="minor"/>
      </rPr>
      <t xml:space="preserve"> letter in each label is the log you are measuring, the </t>
    </r>
    <r>
      <rPr>
        <b/>
        <sz val="12"/>
        <color theme="1"/>
        <rFont val="Calibri"/>
        <family val="2"/>
        <scheme val="minor"/>
      </rPr>
      <t>second</t>
    </r>
    <r>
      <rPr>
        <sz val="12"/>
        <color theme="1"/>
        <rFont val="Calibri"/>
        <family val="2"/>
        <scheme val="minor"/>
      </rPr>
      <t xml:space="preserve"> letter is the log it is joined to.   </t>
    </r>
  </si>
  <si>
    <t>radii locations</t>
  </si>
  <si>
    <t>T= Tiebeam</t>
  </si>
  <si>
    <t>TIEBEAM &amp; LEFT RAFTER</t>
  </si>
  <si>
    <t>TIEBEAM &amp; KINGPOST</t>
  </si>
  <si>
    <t xml:space="preserve">TR1 is the radius associated with angle  tr1          RK4   is the radius associated with angle  rk4….         rt2   is the angle associated with radius   RT2   ….. </t>
  </si>
  <si>
    <t>So, "KR" is a radius on the Kingpost where the Kingpost joins a Rafter.  "TK" is a radius measured on the Tie beam where Tie beam joins the Kingpost.   "rt" is an angle to be layed out on a rafter where it joins the tie beam.</t>
  </si>
  <si>
    <t>There are hidden rows and columns that I used to construct, and to test / troubleshoot, my spreadsheet. You do not need these. I recommend that you keep them hidden.</t>
  </si>
  <si>
    <t>See truss "map" PDF for the numbers that follow the letter-code.  Each radius and each angle has a unique label in the truss.</t>
  </si>
  <si>
    <t>T = Tiebeam</t>
  </si>
  <si>
    <t>Robert W. Chambers © 2019   www.LogBuilding.org</t>
  </si>
  <si>
    <r>
      <t xml:space="preserve">lowercase labels  are   </t>
    </r>
    <r>
      <rPr>
        <b/>
        <sz val="12"/>
        <color theme="1"/>
        <rFont val="Calibri"/>
        <family val="2"/>
        <scheme val="minor"/>
      </rPr>
      <t>angles</t>
    </r>
    <r>
      <rPr>
        <sz val="12"/>
        <color theme="1"/>
        <rFont val="Calibri"/>
        <family val="2"/>
        <scheme val="minor"/>
      </rPr>
      <t xml:space="preserve">    in degrees      (tr1, rk2 …)</t>
    </r>
  </si>
  <si>
    <t>ENTER THE TRUSS SLOPE</t>
  </si>
  <si>
    <t>4) Do not alter ANY white cell or salmon-colored cell.  And make your entries ONLY in yellow cells.</t>
  </si>
  <si>
    <t>outside angle of male</t>
  </si>
  <si>
    <t>inside angle of female</t>
  </si>
  <si>
    <t>truss included angles (s) in degrees</t>
  </si>
  <si>
    <t>180-s</t>
  </si>
  <si>
    <t xml:space="preserve">degrees of slope  </t>
  </si>
  <si>
    <t xml:space="preserve">…. or ……    </t>
  </si>
  <si>
    <t xml:space="preserve">pitch    </t>
  </si>
  <si>
    <t>in 12</t>
  </si>
  <si>
    <r>
      <t xml:space="preserve">         Leave one of these boxes </t>
    </r>
    <r>
      <rPr>
        <b/>
        <sz val="12"/>
        <color theme="1"/>
        <rFont val="Calibri"/>
        <family val="2"/>
        <scheme val="minor"/>
      </rPr>
      <t xml:space="preserve">empty.  </t>
    </r>
  </si>
  <si>
    <t>JOINT ANGLE ---  degrees (from a chalkline)</t>
  </si>
  <si>
    <t>Version 1.g</t>
  </si>
  <si>
    <r>
      <t xml:space="preserve">Excel works in radians (not degrees).   Radians are used in some of the hidden rows and columns.  </t>
    </r>
    <r>
      <rPr>
        <b/>
        <sz val="12"/>
        <color theme="1"/>
        <rFont val="Calibri"/>
        <family val="2"/>
        <scheme val="minor"/>
      </rPr>
      <t>But all angles that are displayed are in degrees.</t>
    </r>
  </si>
  <si>
    <t>3) The joinery angles for every location will then be displayed in the salmon-colored boxes. These angles are measured from a chalkline on that log. The spreadsheet generates all these results.  These are the "adjusted angles" for joint layout, and they give each pair of joints flats of equal lengths.</t>
  </si>
  <si>
    <r>
      <t xml:space="preserve">2) Enter a 'radius' measurement in each of the yellow boxes.  Measure every location (TR1, RT1, RT2….. TR4)   Refer to PDF for measurement labels and locations.     </t>
    </r>
    <r>
      <rPr>
        <b/>
        <sz val="12"/>
        <color theme="1"/>
        <rFont val="Calibri"/>
        <family val="2"/>
        <scheme val="minor"/>
      </rPr>
      <t>No box in Row 30 should be empty</t>
    </r>
    <r>
      <rPr>
        <sz val="12"/>
        <color theme="1"/>
        <rFont val="Calibri"/>
        <family val="2"/>
        <scheme val="minor"/>
      </rPr>
      <t>.   Use decimal inches (no fractions allowed),  or  use mm, or cm --  but do NOT mix units (some entries in mm some in cm)</t>
    </r>
  </si>
  <si>
    <t>(in radians)</t>
  </si>
  <si>
    <t xml:space="preserve">CALCULATOR for ADJUSTED JOINT ANGLES </t>
  </si>
  <si>
    <t>1) Enter either truss pitch or truss slope in a yellow box. The other truss slope box should be empty.  If pitch, then do not use fractions ( use "10.5" in 12 , NOT "10-1/2" in 12).  This is the angle of the centerline of the truss's principal rafters</t>
  </si>
  <si>
    <r>
      <t xml:space="preserve">ALL-CAP  labels  are   </t>
    </r>
    <r>
      <rPr>
        <b/>
        <sz val="12"/>
        <color theme="1"/>
        <rFont val="Calibri"/>
        <family val="2"/>
        <scheme val="minor"/>
      </rPr>
      <t xml:space="preserve">lengths   </t>
    </r>
    <r>
      <rPr>
        <sz val="12"/>
        <color theme="1"/>
        <rFont val="Calibri"/>
        <family val="2"/>
        <scheme val="minor"/>
      </rPr>
      <t xml:space="preserve"> (radii)    (TR1, RK2…)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</si>
</sst>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0.000"/>
    <numFmt numFmtId="170" formatCode="0.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6"/>
      <color theme="1"/>
      <name val="Calibri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scheme val="minor"/>
    </font>
    <font>
      <b/>
      <sz val="18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8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9" fontId="0" fillId="0" borderId="0" xfId="0" applyNumberFormat="1"/>
    <xf numFmtId="2" fontId="0" fillId="0" borderId="0" xfId="0" applyNumberFormat="1"/>
    <xf numFmtId="170" fontId="0" fillId="0" borderId="0" xfId="0" applyNumberFormat="1"/>
    <xf numFmtId="169" fontId="0" fillId="0" borderId="0" xfId="0" applyNumberFormat="1" applyAlignment="1">
      <alignment horizontal="left"/>
    </xf>
    <xf numFmtId="169" fontId="0" fillId="0" borderId="0" xfId="0" applyNumberFormat="1" applyAlignment="1">
      <alignment horizontal="center"/>
    </xf>
    <xf numFmtId="0" fontId="5" fillId="0" borderId="0" xfId="0" applyFont="1"/>
    <xf numFmtId="170" fontId="0" fillId="0" borderId="0" xfId="0" applyNumberFormat="1" applyAlignment="1">
      <alignment horizontal="center"/>
    </xf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0" xfId="0" applyFont="1" applyAlignment="1">
      <alignment horizontal="left"/>
    </xf>
    <xf numFmtId="170" fontId="5" fillId="3" borderId="5" xfId="0" applyNumberFormat="1" applyFont="1" applyFill="1" applyBorder="1"/>
    <xf numFmtId="170" fontId="5" fillId="0" borderId="0" xfId="0" applyNumberFormat="1" applyFont="1" applyBorder="1"/>
    <xf numFmtId="0" fontId="5" fillId="0" borderId="0" xfId="0" applyFont="1" applyAlignment="1">
      <alignment horizontal="right"/>
    </xf>
    <xf numFmtId="170" fontId="5" fillId="3" borderId="7" xfId="0" applyNumberFormat="1" applyFont="1" applyFill="1" applyBorder="1"/>
    <xf numFmtId="170" fontId="5" fillId="3" borderId="9" xfId="0" applyNumberFormat="1" applyFont="1" applyFill="1" applyBorder="1"/>
    <xf numFmtId="170" fontId="5" fillId="0" borderId="0" xfId="0" applyNumberFormat="1" applyFont="1"/>
    <xf numFmtId="170" fontId="0" fillId="0" borderId="0" xfId="0" applyNumberFormat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70" fontId="2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/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9" fontId="0" fillId="0" borderId="0" xfId="0" applyNumberFormat="1" applyAlignment="1">
      <alignment horizontal="left" vertical="center"/>
    </xf>
    <xf numFmtId="170" fontId="0" fillId="0" borderId="0" xfId="0" applyNumberFormat="1" applyBorder="1" applyAlignment="1">
      <alignment horizontal="left" vertical="center"/>
    </xf>
    <xf numFmtId="170" fontId="2" fillId="0" borderId="0" xfId="0" applyNumberFormat="1" applyFont="1" applyBorder="1" applyAlignment="1">
      <alignment horizontal="right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70" fontId="0" fillId="0" borderId="3" xfId="0" applyNumberForma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0" fontId="0" fillId="0" borderId="3" xfId="0" applyFill="1" applyBorder="1" applyAlignment="1">
      <alignment horizontal="center" vertical="center"/>
    </xf>
    <xf numFmtId="170" fontId="5" fillId="0" borderId="0" xfId="0" applyNumberFormat="1" applyFont="1" applyAlignment="1">
      <alignment horizontal="right" vertical="center"/>
    </xf>
    <xf numFmtId="170" fontId="0" fillId="3" borderId="21" xfId="0" applyNumberFormat="1" applyFill="1" applyBorder="1" applyAlignment="1">
      <alignment horizontal="center" vertical="center"/>
    </xf>
    <xf numFmtId="170" fontId="0" fillId="3" borderId="22" xfId="0" applyNumberFormat="1" applyFill="1" applyBorder="1" applyAlignment="1">
      <alignment horizontal="center" vertical="center"/>
    </xf>
    <xf numFmtId="170" fontId="0" fillId="3" borderId="23" xfId="0" applyNumberFormat="1" applyFill="1" applyBorder="1" applyAlignment="1">
      <alignment horizontal="center" vertical="center"/>
    </xf>
    <xf numFmtId="170" fontId="0" fillId="0" borderId="0" xfId="0" applyNumberFormat="1" applyAlignment="1">
      <alignment horizontal="right" vertical="center"/>
    </xf>
    <xf numFmtId="16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0" fontId="6" fillId="0" borderId="0" xfId="0" applyNumberFormat="1" applyFont="1" applyAlignment="1">
      <alignment horizontal="right" vertical="center"/>
    </xf>
    <xf numFmtId="169" fontId="6" fillId="0" borderId="0" xfId="0" applyNumberFormat="1" applyFont="1" applyAlignment="1">
      <alignment horizontal="center" vertical="center"/>
    </xf>
    <xf numFmtId="169" fontId="6" fillId="0" borderId="0" xfId="0" applyNumberFormat="1" applyFont="1" applyAlignment="1">
      <alignment vertical="center"/>
    </xf>
    <xf numFmtId="170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/>
    <xf numFmtId="15" fontId="8" fillId="0" borderId="0" xfId="0" applyNumberFormat="1" applyFont="1"/>
  </cellXfs>
  <cellStyles count="1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tabSelected="1" workbookViewId="0">
      <selection activeCell="C19" sqref="C19"/>
    </sheetView>
  </sheetViews>
  <sheetFormatPr baseColWidth="10" defaultRowHeight="15" x14ac:dyDescent="0"/>
  <cols>
    <col min="1" max="1" width="6.83203125" customWidth="1"/>
    <col min="2" max="2" width="14.6640625" hidden="1" customWidth="1"/>
    <col min="3" max="3" width="20.83203125" customWidth="1"/>
    <col min="4" max="4" width="29.83203125" customWidth="1"/>
    <col min="5" max="5" width="7.83203125" customWidth="1"/>
    <col min="6" max="6" width="8.5" customWidth="1"/>
    <col min="7" max="7" width="7.1640625" customWidth="1"/>
    <col min="8" max="8" width="8.83203125" customWidth="1"/>
    <col min="9" max="9" width="11.5" customWidth="1"/>
    <col min="10" max="10" width="0" hidden="1" customWidth="1"/>
    <col min="11" max="11" width="14.1640625" hidden="1" customWidth="1"/>
    <col min="12" max="12" width="8.33203125" customWidth="1"/>
    <col min="13" max="13" width="8.1640625" customWidth="1"/>
    <col min="14" max="15" width="8" customWidth="1"/>
    <col min="16" max="16" width="11.83203125" customWidth="1"/>
    <col min="17" max="17" width="8.5" customWidth="1"/>
    <col min="18" max="18" width="8.1640625" customWidth="1"/>
    <col min="19" max="19" width="8.83203125" customWidth="1"/>
    <col min="20" max="20" width="8.5" customWidth="1"/>
    <col min="21" max="21" width="11" customWidth="1"/>
    <col min="22" max="22" width="0" hidden="1" customWidth="1"/>
    <col min="23" max="23" width="12.33203125" hidden="1" customWidth="1"/>
    <col min="24" max="25" width="8.6640625" customWidth="1"/>
    <col min="26" max="26" width="8.33203125" customWidth="1"/>
    <col min="27" max="27" width="7.5" customWidth="1"/>
    <col min="28" max="28" width="10.33203125" customWidth="1"/>
    <col min="29" max="29" width="0" hidden="1" customWidth="1"/>
    <col min="30" max="30" width="12.33203125" hidden="1" customWidth="1"/>
    <col min="31" max="31" width="8.6640625" customWidth="1"/>
    <col min="32" max="32" width="8.5" customWidth="1"/>
    <col min="33" max="33" width="9.5" customWidth="1"/>
    <col min="34" max="34" width="8.1640625" customWidth="1"/>
  </cols>
  <sheetData>
    <row r="1" spans="3:17" ht="35" customHeight="1">
      <c r="C1" s="74" t="s">
        <v>101</v>
      </c>
      <c r="G1" t="s">
        <v>82</v>
      </c>
      <c r="O1" t="s">
        <v>96</v>
      </c>
      <c r="Q1" s="30"/>
    </row>
    <row r="2" spans="3:17" ht="22" customHeight="1">
      <c r="P2" s="75">
        <v>43488</v>
      </c>
    </row>
    <row r="3" spans="3:17" ht="20">
      <c r="C3" s="26" t="s">
        <v>68</v>
      </c>
    </row>
    <row r="4" spans="3:17" s="32" customFormat="1" ht="27" customHeight="1">
      <c r="C4" s="73"/>
      <c r="D4" s="32" t="s">
        <v>102</v>
      </c>
    </row>
    <row r="5" spans="3:17" s="32" customFormat="1" ht="27" customHeight="1">
      <c r="C5" s="73"/>
      <c r="D5" s="32" t="s">
        <v>99</v>
      </c>
    </row>
    <row r="6" spans="3:17" s="32" customFormat="1" ht="27" customHeight="1">
      <c r="C6" s="73"/>
      <c r="D6" s="32" t="s">
        <v>98</v>
      </c>
    </row>
    <row r="7" spans="3:17" s="32" customFormat="1" ht="27" customHeight="1">
      <c r="C7" s="73"/>
      <c r="D7" s="32" t="s">
        <v>85</v>
      </c>
    </row>
    <row r="8" spans="3:17" ht="20">
      <c r="C8" s="26"/>
    </row>
    <row r="9" spans="3:17" ht="20">
      <c r="C9" s="26"/>
      <c r="E9" t="s">
        <v>79</v>
      </c>
    </row>
    <row r="10" spans="3:17" ht="20">
      <c r="C10" s="26"/>
      <c r="E10" t="s">
        <v>97</v>
      </c>
    </row>
    <row r="11" spans="3:17" ht="20">
      <c r="C11" s="26"/>
    </row>
    <row r="12" spans="3:17" ht="20">
      <c r="C12" s="26"/>
    </row>
    <row r="13" spans="3:17" ht="18">
      <c r="C13" s="17" t="s">
        <v>69</v>
      </c>
      <c r="D13" t="s">
        <v>103</v>
      </c>
    </row>
    <row r="14" spans="3:17" ht="20">
      <c r="C14" s="26"/>
      <c r="D14" t="s">
        <v>83</v>
      </c>
    </row>
    <row r="15" spans="3:17" ht="20">
      <c r="C15" s="26"/>
      <c r="D15" t="s">
        <v>77</v>
      </c>
    </row>
    <row r="16" spans="3:17">
      <c r="E16" t="s">
        <v>70</v>
      </c>
      <c r="G16" t="s">
        <v>71</v>
      </c>
      <c r="J16" t="s">
        <v>74</v>
      </c>
      <c r="L16" t="s">
        <v>81</v>
      </c>
    </row>
    <row r="17" spans="1:34">
      <c r="D17" t="s">
        <v>72</v>
      </c>
    </row>
    <row r="18" spans="1:34" ht="18" customHeight="1">
      <c r="E18" t="s">
        <v>78</v>
      </c>
    </row>
    <row r="19" spans="1:34" ht="18" customHeight="1">
      <c r="E19" t="s">
        <v>80</v>
      </c>
    </row>
    <row r="20" spans="1:34" ht="18" customHeight="1"/>
    <row r="21" spans="1:34" ht="32" customHeight="1">
      <c r="D21" s="27" t="s">
        <v>84</v>
      </c>
      <c r="F21" s="29"/>
    </row>
    <row r="22" spans="1:34" s="32" customFormat="1" ht="25" customHeight="1">
      <c r="C22" s="69" t="s">
        <v>92</v>
      </c>
      <c r="D22" s="71">
        <v>9</v>
      </c>
      <c r="E22" s="72" t="s">
        <v>93</v>
      </c>
    </row>
    <row r="23" spans="1:34" ht="23" customHeight="1">
      <c r="C23" s="33" t="s">
        <v>91</v>
      </c>
      <c r="D23" s="32" t="s">
        <v>94</v>
      </c>
    </row>
    <row r="24" spans="1:34" hidden="1">
      <c r="C24" s="2" t="s">
        <v>17</v>
      </c>
      <c r="D24" s="2">
        <f>DEGREES(ATAN((D22/12)))</f>
        <v>36.86989764584402</v>
      </c>
      <c r="E24" s="25"/>
    </row>
    <row r="25" spans="1:34" s="32" customFormat="1" ht="27" customHeight="1">
      <c r="C25" s="69" t="s">
        <v>90</v>
      </c>
      <c r="D25" s="71"/>
      <c r="E25" s="72"/>
    </row>
    <row r="28" spans="1:34" s="70" customFormat="1" ht="27" customHeight="1" thickBot="1">
      <c r="E28" s="70" t="s">
        <v>75</v>
      </c>
      <c r="L28" s="70" t="s">
        <v>37</v>
      </c>
      <c r="Q28" s="70" t="s">
        <v>38</v>
      </c>
      <c r="X28" s="70" t="s">
        <v>76</v>
      </c>
      <c r="AE28" s="70" t="s">
        <v>39</v>
      </c>
    </row>
    <row r="29" spans="1:34" s="32" customFormat="1" ht="22" customHeight="1">
      <c r="B29" s="59" t="s">
        <v>49</v>
      </c>
      <c r="C29" s="60" t="s">
        <v>88</v>
      </c>
      <c r="D29" s="61" t="s">
        <v>73</v>
      </c>
      <c r="E29" s="62" t="s">
        <v>1</v>
      </c>
      <c r="F29" s="63" t="s">
        <v>2</v>
      </c>
      <c r="G29" s="63" t="s">
        <v>3</v>
      </c>
      <c r="H29" s="64" t="s">
        <v>4</v>
      </c>
      <c r="I29" s="40"/>
      <c r="J29" s="40" t="s">
        <v>12</v>
      </c>
      <c r="K29" s="65" t="s">
        <v>34</v>
      </c>
      <c r="L29" s="66" t="s">
        <v>18</v>
      </c>
      <c r="M29" s="67" t="s">
        <v>19</v>
      </c>
      <c r="N29" s="67" t="s">
        <v>20</v>
      </c>
      <c r="O29" s="68" t="s">
        <v>21</v>
      </c>
      <c r="Q29" s="66" t="s">
        <v>22</v>
      </c>
      <c r="R29" s="67" t="s">
        <v>23</v>
      </c>
      <c r="S29" s="67" t="s">
        <v>24</v>
      </c>
      <c r="T29" s="68" t="s">
        <v>25</v>
      </c>
      <c r="V29" s="69" t="s">
        <v>12</v>
      </c>
      <c r="W29" s="65" t="s">
        <v>67</v>
      </c>
      <c r="X29" s="62" t="s">
        <v>54</v>
      </c>
      <c r="Y29" s="63" t="s">
        <v>55</v>
      </c>
      <c r="Z29" s="63" t="s">
        <v>53</v>
      </c>
      <c r="AA29" s="64" t="s">
        <v>52</v>
      </c>
      <c r="AC29" s="59" t="s">
        <v>49</v>
      </c>
      <c r="AD29" s="65" t="s">
        <v>13</v>
      </c>
      <c r="AE29" s="62" t="s">
        <v>40</v>
      </c>
      <c r="AF29" s="63" t="s">
        <v>41</v>
      </c>
      <c r="AG29" s="63" t="s">
        <v>42</v>
      </c>
      <c r="AH29" s="64" t="s">
        <v>43</v>
      </c>
    </row>
    <row r="30" spans="1:34" s="32" customFormat="1" ht="23" customHeight="1" thickBot="1">
      <c r="A30" s="32" t="s">
        <v>0</v>
      </c>
      <c r="B30" s="34">
        <f>RADIANS($C30)</f>
        <v>0.64350110879328437</v>
      </c>
      <c r="C30" s="35">
        <f>IF(D22&lt;D25,D25,D24)</f>
        <v>36.86989764584402</v>
      </c>
      <c r="D30" s="36" t="s">
        <v>64</v>
      </c>
      <c r="E30" s="37">
        <v>9</v>
      </c>
      <c r="F30" s="38">
        <v>10</v>
      </c>
      <c r="G30" s="38">
        <v>11</v>
      </c>
      <c r="H30" s="39">
        <v>9</v>
      </c>
      <c r="I30" s="40"/>
      <c r="J30" s="41">
        <f>RADIANS($K30)</f>
        <v>0.92729521800161219</v>
      </c>
      <c r="K30" s="42">
        <f>90-C30</f>
        <v>53.13010235415598</v>
      </c>
      <c r="L30" s="37">
        <v>9</v>
      </c>
      <c r="M30" s="38">
        <v>8.5</v>
      </c>
      <c r="N30" s="38">
        <v>8.75</v>
      </c>
      <c r="O30" s="39">
        <v>9</v>
      </c>
      <c r="Q30" s="37">
        <v>9.25</v>
      </c>
      <c r="R30" s="38">
        <v>9</v>
      </c>
      <c r="S30" s="38">
        <v>9.25</v>
      </c>
      <c r="T30" s="39">
        <v>10</v>
      </c>
      <c r="V30" s="43">
        <f>RADIANS($W30)</f>
        <v>1.5707963267948966</v>
      </c>
      <c r="W30" s="44">
        <v>90</v>
      </c>
      <c r="X30" s="37">
        <v>10</v>
      </c>
      <c r="Y30" s="38">
        <v>10</v>
      </c>
      <c r="Z30" s="38">
        <v>9.75</v>
      </c>
      <c r="AA30" s="39">
        <v>10</v>
      </c>
      <c r="AC30" s="41">
        <f>RADIANS($C30)</f>
        <v>0.64350110879328437</v>
      </c>
      <c r="AD30" s="42">
        <f>C30</f>
        <v>36.86989764584402</v>
      </c>
      <c r="AE30" s="37">
        <v>11</v>
      </c>
      <c r="AF30" s="38">
        <v>12</v>
      </c>
      <c r="AG30" s="38">
        <v>13</v>
      </c>
      <c r="AH30" s="39">
        <v>10.5</v>
      </c>
    </row>
    <row r="31" spans="1:34">
      <c r="A31" t="s">
        <v>89</v>
      </c>
      <c r="B31" s="7">
        <f>RADIANS($C31)</f>
        <v>2.4980915447965089</v>
      </c>
      <c r="C31" s="21">
        <f>180-C30</f>
        <v>143.13010235415598</v>
      </c>
      <c r="D31" s="28"/>
      <c r="J31" s="8">
        <f>RADIANS($K31)</f>
        <v>2.2142974355881808</v>
      </c>
      <c r="K31" s="10">
        <f>180-K30</f>
        <v>126.86989764584402</v>
      </c>
      <c r="L31" s="2"/>
      <c r="M31" s="2"/>
      <c r="N31" s="2"/>
      <c r="O31" s="2"/>
      <c r="V31" s="4">
        <f>RADIANS($C31)</f>
        <v>2.4980915447965089</v>
      </c>
      <c r="W31" s="2">
        <f>180-W30</f>
        <v>90</v>
      </c>
      <c r="AC31" s="8">
        <f>RADIANS($C31)</f>
        <v>2.4980915447965089</v>
      </c>
      <c r="AD31" s="10">
        <f>180-AD30</f>
        <v>143.13010235415598</v>
      </c>
    </row>
    <row r="32" spans="1:34" ht="16" thickBot="1">
      <c r="B32" s="7"/>
      <c r="C32" s="10"/>
      <c r="D32" s="28"/>
      <c r="J32" s="8"/>
      <c r="K32" s="10"/>
      <c r="L32" s="2"/>
      <c r="M32" s="2"/>
      <c r="N32" s="2"/>
      <c r="O32" s="2"/>
      <c r="V32" s="4"/>
      <c r="W32" s="2"/>
      <c r="AC32" s="8"/>
      <c r="AD32" s="10"/>
    </row>
    <row r="33" spans="2:34" s="51" customFormat="1" ht="22" customHeight="1" thickBot="1">
      <c r="B33" s="50"/>
      <c r="D33" s="45" t="s">
        <v>66</v>
      </c>
      <c r="E33" s="52" t="s">
        <v>8</v>
      </c>
      <c r="F33" s="53" t="s">
        <v>9</v>
      </c>
      <c r="G33" s="53" t="s">
        <v>10</v>
      </c>
      <c r="H33" s="54" t="s">
        <v>11</v>
      </c>
      <c r="I33" s="55"/>
      <c r="J33" s="56"/>
      <c r="K33" s="55" t="s">
        <v>63</v>
      </c>
      <c r="L33" s="52" t="s">
        <v>26</v>
      </c>
      <c r="M33" s="53" t="s">
        <v>27</v>
      </c>
      <c r="N33" s="53" t="s">
        <v>28</v>
      </c>
      <c r="O33" s="54" t="s">
        <v>29</v>
      </c>
      <c r="P33" s="55"/>
      <c r="Q33" s="52" t="s">
        <v>30</v>
      </c>
      <c r="R33" s="53" t="s">
        <v>31</v>
      </c>
      <c r="S33" s="53" t="s">
        <v>32</v>
      </c>
      <c r="T33" s="54" t="s">
        <v>33</v>
      </c>
      <c r="U33" s="55"/>
      <c r="V33" s="57"/>
      <c r="X33" s="52" t="s">
        <v>56</v>
      </c>
      <c r="Y33" s="53" t="s">
        <v>57</v>
      </c>
      <c r="Z33" s="53" t="s">
        <v>58</v>
      </c>
      <c r="AA33" s="54" t="s">
        <v>59</v>
      </c>
      <c r="AB33" s="58"/>
      <c r="AC33" s="56"/>
      <c r="AD33" s="55"/>
      <c r="AE33" s="52" t="s">
        <v>44</v>
      </c>
      <c r="AF33" s="53" t="s">
        <v>45</v>
      </c>
      <c r="AG33" s="53" t="s">
        <v>46</v>
      </c>
      <c r="AH33" s="54" t="s">
        <v>47</v>
      </c>
    </row>
    <row r="34" spans="2:34" s="32" customFormat="1" ht="29" customHeight="1" thickBot="1">
      <c r="B34" s="34"/>
      <c r="D34" s="45" t="s">
        <v>95</v>
      </c>
      <c r="E34" s="46">
        <f>G46</f>
        <v>17.429862817667829</v>
      </c>
      <c r="F34" s="47">
        <f>G47</f>
        <v>19.440034828176191</v>
      </c>
      <c r="G34" s="47">
        <f>G48</f>
        <v>88.264295411071615</v>
      </c>
      <c r="H34" s="48">
        <f>G49</f>
        <v>54.865806943084372</v>
      </c>
      <c r="I34" s="45" t="s">
        <v>62</v>
      </c>
      <c r="J34" s="41"/>
      <c r="K34" s="49" t="s">
        <v>62</v>
      </c>
      <c r="L34" s="46">
        <f>N46</f>
        <v>27.383506638766598</v>
      </c>
      <c r="M34" s="47">
        <f>N47</f>
        <v>25.746595715389372</v>
      </c>
      <c r="N34" s="47">
        <f>N48</f>
        <v>61.821409890040833</v>
      </c>
      <c r="O34" s="48">
        <f>N49</f>
        <v>65.048487755803194</v>
      </c>
      <c r="P34" s="45" t="s">
        <v>62</v>
      </c>
      <c r="Q34" s="46">
        <f>S46</f>
        <v>26.957481886418861</v>
      </c>
      <c r="R34" s="47">
        <f>S47</f>
        <v>26.172620467737119</v>
      </c>
      <c r="S34" s="47">
        <f>S48</f>
        <v>58.9793459895957</v>
      </c>
      <c r="T34" s="48">
        <f>S49</f>
        <v>67.89055165624832</v>
      </c>
      <c r="U34" s="45" t="s">
        <v>62</v>
      </c>
      <c r="V34" s="43"/>
      <c r="X34" s="46">
        <f>Z46</f>
        <v>45</v>
      </c>
      <c r="Y34" s="47">
        <f>Z47</f>
        <v>45</v>
      </c>
      <c r="Z34" s="47">
        <f>Z48</f>
        <v>44.274775700940751</v>
      </c>
      <c r="AA34" s="48">
        <f>Z49</f>
        <v>45.725224299059249</v>
      </c>
      <c r="AB34" s="45" t="s">
        <v>62</v>
      </c>
      <c r="AC34" s="41"/>
      <c r="AD34" s="49"/>
      <c r="AE34" s="46">
        <f>AG46</f>
        <v>17.604633336663998</v>
      </c>
      <c r="AF34" s="47">
        <f>AG47</f>
        <v>19.265264309180019</v>
      </c>
      <c r="AG34" s="47">
        <f>AG48</f>
        <v>89.265478965745189</v>
      </c>
      <c r="AH34" s="48">
        <f>AG49</f>
        <v>53.864623388410799</v>
      </c>
    </row>
    <row r="35" spans="2:34">
      <c r="B35" s="7"/>
      <c r="C35" s="10"/>
      <c r="D35" s="10"/>
      <c r="J35" s="8"/>
      <c r="K35" s="10"/>
      <c r="L35" s="2"/>
      <c r="M35" s="2"/>
      <c r="N35" s="2"/>
      <c r="O35" s="2"/>
      <c r="V35" s="4"/>
      <c r="W35" s="2"/>
      <c r="AC35" s="8"/>
      <c r="AD35" s="10"/>
    </row>
    <row r="36" spans="2:34">
      <c r="B36" s="7"/>
      <c r="C36" s="10"/>
      <c r="D36" s="10"/>
      <c r="J36" s="8"/>
      <c r="K36" s="10"/>
      <c r="L36" s="2"/>
      <c r="M36" s="2"/>
      <c r="N36" s="2"/>
      <c r="O36" s="2"/>
      <c r="V36" s="4"/>
      <c r="W36" s="2"/>
      <c r="AC36" s="8"/>
      <c r="AD36" s="10"/>
    </row>
    <row r="37" spans="2:34">
      <c r="B37" s="7"/>
      <c r="C37" s="10"/>
      <c r="D37" s="10"/>
      <c r="J37" s="8"/>
      <c r="K37" s="10"/>
      <c r="L37" s="2"/>
      <c r="M37" s="2"/>
      <c r="N37" s="2"/>
      <c r="O37" s="2"/>
      <c r="V37" s="4"/>
      <c r="W37" s="2"/>
      <c r="AC37" s="8"/>
      <c r="AD37" s="10"/>
    </row>
    <row r="38" spans="2:34" hidden="1">
      <c r="B38" s="7"/>
      <c r="C38" s="10"/>
      <c r="D38" s="10"/>
      <c r="J38" s="8"/>
      <c r="K38" s="10"/>
      <c r="L38" s="2"/>
      <c r="N38" s="2"/>
      <c r="O38" s="2"/>
      <c r="V38" s="4"/>
      <c r="W38" s="2"/>
      <c r="AC38" s="8"/>
      <c r="AD38" s="10"/>
    </row>
    <row r="39" spans="2:34" hidden="1">
      <c r="B39" s="1"/>
      <c r="AC39" s="1"/>
    </row>
    <row r="40" spans="2:34" hidden="1">
      <c r="B40" s="1" t="s">
        <v>12</v>
      </c>
      <c r="C40" t="s">
        <v>5</v>
      </c>
      <c r="D40" t="s">
        <v>100</v>
      </c>
      <c r="E40" s="5">
        <f>E30*SIN($B30)</f>
        <v>5.3999999999999995</v>
      </c>
      <c r="F40" s="5">
        <f>F30*SIN($B30)</f>
        <v>6</v>
      </c>
      <c r="G40" s="5">
        <f>G30*SIN($B31)</f>
        <v>6.6</v>
      </c>
      <c r="H40" s="5">
        <f>H30*SIN($B31)</f>
        <v>5.3999999999999995</v>
      </c>
      <c r="I40" s="5"/>
      <c r="J40" s="3" t="s">
        <v>12</v>
      </c>
      <c r="L40" s="5">
        <f>L30*SIN($J30)</f>
        <v>7.1999999999999993</v>
      </c>
      <c r="M40" s="5">
        <f>M30*SIN($J30)</f>
        <v>6.8</v>
      </c>
      <c r="N40" s="5">
        <f>N30*SIN($J31)</f>
        <v>7.0000000000000018</v>
      </c>
      <c r="O40" s="5">
        <f>O30*SIN($J31)</f>
        <v>7.2000000000000011</v>
      </c>
      <c r="Q40" s="5">
        <f>Q30*SIN($J30)</f>
        <v>7.3999999999999995</v>
      </c>
      <c r="R40" s="5">
        <f>R30*SIN($J30)</f>
        <v>7.1999999999999993</v>
      </c>
      <c r="S40" s="5">
        <f>S30*SIN($J31)</f>
        <v>7.4000000000000012</v>
      </c>
      <c r="T40" s="5">
        <f>T30*SIN($J31)</f>
        <v>8.0000000000000018</v>
      </c>
      <c r="V40" s="3" t="s">
        <v>12</v>
      </c>
      <c r="X40" s="5">
        <f>X30*SIN($V30)</f>
        <v>10</v>
      </c>
      <c r="Y40" s="5">
        <f>Y30*SIN($V30)</f>
        <v>10</v>
      </c>
      <c r="Z40" s="5">
        <f>Z30*SIN($V30)</f>
        <v>9.75</v>
      </c>
      <c r="AA40" s="5">
        <f>AA30*SIN($V30)</f>
        <v>10</v>
      </c>
      <c r="AC40" s="1" t="s">
        <v>12</v>
      </c>
      <c r="AD40" t="s">
        <v>5</v>
      </c>
      <c r="AE40" s="5">
        <f>AE30*SIN($B30)</f>
        <v>6.6</v>
      </c>
      <c r="AF40" s="5">
        <f>AF30*SIN($B30)</f>
        <v>7.1999999999999993</v>
      </c>
      <c r="AG40" s="5">
        <f>AG30*SIN($B31)</f>
        <v>7.8</v>
      </c>
      <c r="AH40" s="5">
        <f>AH30*SIN($B31)</f>
        <v>6.3</v>
      </c>
    </row>
    <row r="41" spans="2:34" hidden="1">
      <c r="B41" s="1" t="s">
        <v>12</v>
      </c>
      <c r="C41" t="s">
        <v>6</v>
      </c>
      <c r="D41" t="s">
        <v>100</v>
      </c>
      <c r="E41" s="5">
        <f>F30+E30*(COS($B30))</f>
        <v>17.2</v>
      </c>
      <c r="F41" s="5">
        <f>E30+F30*(COS($B30))</f>
        <v>17</v>
      </c>
      <c r="G41" s="5">
        <f>H30+G30*(COS($B31))</f>
        <v>0.19999999999999929</v>
      </c>
      <c r="H41" s="5">
        <f>G30+H30*COS($B31)</f>
        <v>3.8</v>
      </c>
      <c r="I41" s="5"/>
      <c r="J41" s="3" t="s">
        <v>12</v>
      </c>
      <c r="L41" s="5">
        <f>M30+L30*(COS($J30))</f>
        <v>13.9</v>
      </c>
      <c r="M41" s="5">
        <f>L30+M30*(COS($J30))</f>
        <v>14.100000000000001</v>
      </c>
      <c r="N41" s="5">
        <f>O30+(N30*(COS($J31)))</f>
        <v>3.7500000000000009</v>
      </c>
      <c r="O41" s="5">
        <f>N30+(O30*COS($J31))</f>
        <v>3.3500000000000014</v>
      </c>
      <c r="Q41" s="5">
        <f>R30+Q30*(COS($J30))</f>
        <v>14.55</v>
      </c>
      <c r="R41" s="5">
        <f>Q30+R30*(COS($J30))</f>
        <v>14.65</v>
      </c>
      <c r="S41" s="5">
        <f>T30+S30*(COS($J31))</f>
        <v>4.4500000000000011</v>
      </c>
      <c r="T41" s="5">
        <f>S30+T30*COS($J31)</f>
        <v>3.2500000000000018</v>
      </c>
      <c r="V41" s="3" t="s">
        <v>12</v>
      </c>
      <c r="X41" s="5">
        <f>Y30+X30*COS($V30)</f>
        <v>10</v>
      </c>
      <c r="Y41" s="5">
        <f>X30+Y30*COS($V30)</f>
        <v>10</v>
      </c>
      <c r="Z41" s="5">
        <f>AA30+Z30*COS($V30)</f>
        <v>10</v>
      </c>
      <c r="AA41" s="5">
        <f>Z30+AA30*(COS($V30))</f>
        <v>9.75</v>
      </c>
      <c r="AC41" s="1" t="s">
        <v>12</v>
      </c>
      <c r="AD41" t="s">
        <v>6</v>
      </c>
      <c r="AE41" s="5">
        <f>AF30+AE30*(COS($B30))</f>
        <v>20.8</v>
      </c>
      <c r="AF41" s="5">
        <f>AE30+AF30*(COS($B30))</f>
        <v>20.6</v>
      </c>
      <c r="AG41" s="5">
        <f>AH30+(AG30*(COS($B31)))</f>
        <v>9.9999999999999645E-2</v>
      </c>
      <c r="AH41" s="5">
        <f>AG30+AH30*COS($B31)</f>
        <v>4.5999999999999996</v>
      </c>
    </row>
    <row r="42" spans="2:34" hidden="1">
      <c r="B42" s="1" t="s">
        <v>12</v>
      </c>
      <c r="C42" t="s">
        <v>7</v>
      </c>
      <c r="D42" t="s">
        <v>100</v>
      </c>
      <c r="E42" s="5">
        <f>E40/E41</f>
        <v>0.31395348837209303</v>
      </c>
      <c r="F42" s="5">
        <f>F40/F41</f>
        <v>0.35294117647058826</v>
      </c>
      <c r="G42" s="5">
        <f>G40/G41</f>
        <v>33.000000000000114</v>
      </c>
      <c r="H42" s="5">
        <f>H40/H41</f>
        <v>1.4210526315789473</v>
      </c>
      <c r="I42" s="5"/>
      <c r="J42" s="3" t="s">
        <v>12</v>
      </c>
      <c r="L42" s="5">
        <f>L40/L41</f>
        <v>0.51798561151079126</v>
      </c>
      <c r="M42" s="5">
        <f>M40/M41</f>
        <v>0.48226950354609921</v>
      </c>
      <c r="N42" s="5">
        <f>N40/N41</f>
        <v>1.8666666666666667</v>
      </c>
      <c r="O42" s="5">
        <f>O40/O41</f>
        <v>2.1492537313432831</v>
      </c>
      <c r="Q42" s="5">
        <f>Q40/Q41</f>
        <v>0.50859106529209619</v>
      </c>
      <c r="R42" s="5">
        <f>R40/R41</f>
        <v>0.4914675767918088</v>
      </c>
      <c r="S42" s="5">
        <f>S40/S41</f>
        <v>1.6629213483146066</v>
      </c>
      <c r="T42" s="5">
        <f>T40/T41</f>
        <v>2.4615384615384608</v>
      </c>
      <c r="V42" s="3" t="s">
        <v>12</v>
      </c>
      <c r="X42" s="5">
        <f>X40/X41</f>
        <v>1</v>
      </c>
      <c r="Y42" s="5">
        <f>Y40/Y41</f>
        <v>1</v>
      </c>
      <c r="Z42" s="5">
        <f>Z40/Z41</f>
        <v>0.97499999999999998</v>
      </c>
      <c r="AA42" s="5">
        <f>AA40/AA41</f>
        <v>1.0256410256410255</v>
      </c>
      <c r="AC42" s="1" t="s">
        <v>12</v>
      </c>
      <c r="AD42" t="s">
        <v>7</v>
      </c>
      <c r="AE42" s="5">
        <f>AE40/AE41</f>
        <v>0.31730769230769229</v>
      </c>
      <c r="AF42" s="5">
        <f>AF40/AF41</f>
        <v>0.34951456310679607</v>
      </c>
      <c r="AG42" s="5">
        <f>AG40/AG41</f>
        <v>78.00000000000027</v>
      </c>
      <c r="AH42" s="5">
        <f>AH40/AH41</f>
        <v>1.3695652173913044</v>
      </c>
    </row>
    <row r="43" spans="2:34" hidden="1">
      <c r="B43" s="1"/>
    </row>
    <row r="44" spans="2:34" hidden="1">
      <c r="B44" s="1"/>
    </row>
    <row r="45" spans="2:34" ht="16" hidden="1" thickBot="1">
      <c r="B45" s="1"/>
      <c r="E45" s="3" t="s">
        <v>17</v>
      </c>
      <c r="G45" t="s">
        <v>65</v>
      </c>
      <c r="L45" s="3" t="s">
        <v>17</v>
      </c>
      <c r="Q45" s="3" t="s">
        <v>17</v>
      </c>
      <c r="X45" s="3" t="s">
        <v>17</v>
      </c>
      <c r="AE45" s="3" t="s">
        <v>17</v>
      </c>
    </row>
    <row r="46" spans="2:34" s="9" customFormat="1" ht="18" hidden="1">
      <c r="B46" s="14"/>
      <c r="C46" s="11" t="s">
        <v>8</v>
      </c>
      <c r="D46" s="22"/>
      <c r="E46" s="15">
        <f>DEGREES(ATAN(E42))</f>
        <v>17.429862817667829</v>
      </c>
      <c r="G46" s="20">
        <f>IF(E46&lt;=0,(180-ABS(E46)),E46)</f>
        <v>17.429862817667829</v>
      </c>
      <c r="K46" s="11" t="s">
        <v>26</v>
      </c>
      <c r="L46" s="15">
        <f>DEGREES(ATAN(L42))</f>
        <v>27.383506638766598</v>
      </c>
      <c r="N46" s="20">
        <f>IF(L46&lt;=0,(180-ABS(L46)),L46)</f>
        <v>27.383506638766598</v>
      </c>
      <c r="P46" s="11" t="s">
        <v>30</v>
      </c>
      <c r="Q46" s="15">
        <f>DEGREES(ATAN(Q42))</f>
        <v>26.957481886418861</v>
      </c>
      <c r="R46" s="16"/>
      <c r="S46" s="20">
        <f>IF(Q46&lt;=0,(180-ABS(Q46)),Q46)</f>
        <v>26.957481886418861</v>
      </c>
      <c r="V46" s="17"/>
      <c r="W46" s="11" t="s">
        <v>56</v>
      </c>
      <c r="X46" s="15">
        <f>DEGREES(ATAN(X42))</f>
        <v>45</v>
      </c>
      <c r="Z46" s="20">
        <f>IF(X46&lt;=0,(180-ABS(X46)),X46)</f>
        <v>45</v>
      </c>
      <c r="AD46" s="11" t="s">
        <v>44</v>
      </c>
      <c r="AE46" s="15">
        <f>DEGREES(ATAN(AE42))</f>
        <v>17.604633336663998</v>
      </c>
      <c r="AG46" s="20">
        <f>IF(AE46&lt;=0,(180-ABS(AE46)),AE46)</f>
        <v>17.604633336663998</v>
      </c>
    </row>
    <row r="47" spans="2:34" s="9" customFormat="1" ht="18" hidden="1">
      <c r="B47" s="14"/>
      <c r="C47" s="12" t="s">
        <v>9</v>
      </c>
      <c r="D47" s="23"/>
      <c r="E47" s="18">
        <f>DEGREES(ATAN(F42))</f>
        <v>19.440034828176191</v>
      </c>
      <c r="G47" s="20">
        <f>IF(E47&lt;=0,(180-ABS(E47)),E47)</f>
        <v>19.440034828176191</v>
      </c>
      <c r="K47" s="12" t="s">
        <v>27</v>
      </c>
      <c r="L47" s="18">
        <f>DEGREES(ATAN(M42))</f>
        <v>25.746595715389372</v>
      </c>
      <c r="N47" s="20">
        <f>IF(L47&lt;=0,(180-ABS(L47)),L47)</f>
        <v>25.746595715389372</v>
      </c>
      <c r="P47" s="12" t="s">
        <v>31</v>
      </c>
      <c r="Q47" s="18">
        <f>DEGREES(ATAN(R42))</f>
        <v>26.172620467737119</v>
      </c>
      <c r="R47" s="16"/>
      <c r="S47" s="20">
        <f>IF(Q47&lt;=0,(180-ABS(Q47)),Q47)</f>
        <v>26.172620467737119</v>
      </c>
      <c r="V47" s="17"/>
      <c r="W47" s="12" t="s">
        <v>57</v>
      </c>
      <c r="X47" s="18">
        <f>DEGREES(ATAN(Y42))</f>
        <v>45</v>
      </c>
      <c r="Z47" s="20">
        <f>IF(X47&lt;=0,(180-ABS(X47)),X47)</f>
        <v>45</v>
      </c>
      <c r="AD47" s="12" t="s">
        <v>45</v>
      </c>
      <c r="AE47" s="18">
        <f>DEGREES(ATAN(AF42))</f>
        <v>19.265264309180019</v>
      </c>
      <c r="AG47" s="20">
        <f>IF(AE47&lt;=0,(180-ABS(AE47)),AE47)</f>
        <v>19.265264309180019</v>
      </c>
    </row>
    <row r="48" spans="2:34" s="9" customFormat="1" ht="18" hidden="1">
      <c r="B48" s="14"/>
      <c r="C48" s="12" t="s">
        <v>10</v>
      </c>
      <c r="D48" s="23"/>
      <c r="E48" s="18">
        <f>(DEGREES(ATAN(G42)))</f>
        <v>88.264295411071615</v>
      </c>
      <c r="G48" s="20">
        <f>IF(E48&lt;=0,(180-ABS(E48)),E48)</f>
        <v>88.264295411071615</v>
      </c>
      <c r="K48" s="12" t="s">
        <v>28</v>
      </c>
      <c r="L48" s="18">
        <f>DEGREES(ATAN(N42))</f>
        <v>61.821409890040833</v>
      </c>
      <c r="N48" s="20">
        <f>IF(L48&lt;=0,(180-ABS(L48)),L48)</f>
        <v>61.821409890040833</v>
      </c>
      <c r="P48" s="12" t="s">
        <v>32</v>
      </c>
      <c r="Q48" s="18">
        <f>DEGREES(ATAN(S42))</f>
        <v>58.9793459895957</v>
      </c>
      <c r="R48" s="16"/>
      <c r="S48" s="20">
        <f>IF(Q48&lt;=0,(180-ABS(Q48)),Q48)</f>
        <v>58.9793459895957</v>
      </c>
      <c r="V48" s="17"/>
      <c r="W48" s="12" t="s">
        <v>58</v>
      </c>
      <c r="X48" s="18">
        <f>DEGREES(ATAN(Z42))</f>
        <v>44.274775700940751</v>
      </c>
      <c r="Z48" s="20">
        <f>IF(X48&lt;=0,(180-ABS(X48)),X48)</f>
        <v>44.274775700940751</v>
      </c>
      <c r="AD48" s="12" t="s">
        <v>46</v>
      </c>
      <c r="AE48" s="18">
        <f>DEGREES(ATAN(AG42))</f>
        <v>89.265478965745189</v>
      </c>
      <c r="AG48" s="20">
        <f>IF(AE48&lt;=0,(180-ABS(AE48)),AE48)</f>
        <v>89.265478965745189</v>
      </c>
    </row>
    <row r="49" spans="2:33" s="9" customFormat="1" ht="19" hidden="1" thickBot="1">
      <c r="B49" s="14"/>
      <c r="C49" s="13" t="s">
        <v>11</v>
      </c>
      <c r="D49" s="24"/>
      <c r="E49" s="19">
        <f>DEGREES(ATAN(H42))</f>
        <v>54.865806943084372</v>
      </c>
      <c r="G49" s="20">
        <f>IF(E49&lt;=0,(180-ABS(E49)),E49)</f>
        <v>54.865806943084372</v>
      </c>
      <c r="K49" s="13" t="s">
        <v>29</v>
      </c>
      <c r="L49" s="19">
        <f>DEGREES(ATAN(O42))</f>
        <v>65.048487755803194</v>
      </c>
      <c r="N49" s="20">
        <f>IF(L49&lt;=0,(180-ABS(L49)),L49)</f>
        <v>65.048487755803194</v>
      </c>
      <c r="P49" s="13" t="s">
        <v>33</v>
      </c>
      <c r="Q49" s="19">
        <f>DEGREES(ATAN(T42))</f>
        <v>67.89055165624832</v>
      </c>
      <c r="R49" s="16"/>
      <c r="S49" s="20">
        <f>IF(Q49&lt;=0,(180-ABS(Q49)),Q49)</f>
        <v>67.89055165624832</v>
      </c>
      <c r="V49" s="17"/>
      <c r="W49" s="13" t="s">
        <v>59</v>
      </c>
      <c r="X49" s="19">
        <f>DEGREES(ATAN(AA42))</f>
        <v>45.725224299059249</v>
      </c>
      <c r="Z49" s="20">
        <f>IF(X49&lt;=0,(180-ABS(X49)),X49)</f>
        <v>45.725224299059249</v>
      </c>
      <c r="AD49" s="13" t="s">
        <v>47</v>
      </c>
      <c r="AE49" s="19">
        <f>DEGREES(ATAN(AH42))</f>
        <v>53.864623388410799</v>
      </c>
      <c r="AG49" s="20">
        <f>IF(AE49&lt;=0,(180-ABS(AE49)),AE49)</f>
        <v>53.864623388410799</v>
      </c>
    </row>
    <row r="50" spans="2:33" hidden="1">
      <c r="B50" s="1"/>
    </row>
    <row r="51" spans="2:33" hidden="1">
      <c r="B51" s="1"/>
    </row>
    <row r="52" spans="2:33" ht="18" hidden="1">
      <c r="B52" s="1" t="s">
        <v>17</v>
      </c>
      <c r="C52" s="31" t="s">
        <v>86</v>
      </c>
      <c r="D52" s="3" t="s">
        <v>14</v>
      </c>
      <c r="E52" s="6">
        <f>E47+E48</f>
        <v>107.70433023924781</v>
      </c>
      <c r="G52" s="6">
        <f>G47+G48</f>
        <v>107.70433023924781</v>
      </c>
      <c r="J52" s="3"/>
      <c r="K52" s="3" t="s">
        <v>35</v>
      </c>
      <c r="L52" s="6">
        <f>L47+L48</f>
        <v>87.568005605430201</v>
      </c>
      <c r="N52" s="6">
        <f>N47+N48</f>
        <v>87.568005605430201</v>
      </c>
      <c r="P52" s="3" t="s">
        <v>36</v>
      </c>
      <c r="Q52" s="6">
        <f>Q47+Q48</f>
        <v>85.151966457332819</v>
      </c>
      <c r="S52" s="6">
        <f>S47+S48</f>
        <v>85.151966457332819</v>
      </c>
      <c r="V52" s="3"/>
      <c r="W52" s="3" t="s">
        <v>51</v>
      </c>
      <c r="X52" s="6">
        <f>X47+X48</f>
        <v>89.274775700940751</v>
      </c>
      <c r="Z52" s="6">
        <f>Z47+Z48</f>
        <v>89.274775700940751</v>
      </c>
      <c r="AD52" s="3" t="s">
        <v>48</v>
      </c>
      <c r="AE52" s="6">
        <f>AE47+AE48</f>
        <v>108.53074327492521</v>
      </c>
      <c r="AG52" s="6">
        <f>AG47+AG48</f>
        <v>108.53074327492521</v>
      </c>
    </row>
    <row r="53" spans="2:33" hidden="1">
      <c r="B53" s="1" t="s">
        <v>17</v>
      </c>
      <c r="C53" s="3" t="s">
        <v>87</v>
      </c>
      <c r="D53" s="3"/>
      <c r="E53" s="6">
        <f>180-E46-E49</f>
        <v>107.70433023924778</v>
      </c>
      <c r="G53" s="6">
        <f>180-G46-G49</f>
        <v>107.70433023924778</v>
      </c>
      <c r="J53" s="3"/>
      <c r="K53" s="3" t="s">
        <v>15</v>
      </c>
      <c r="L53" s="6">
        <f>180-L46-L49</f>
        <v>87.568005605430216</v>
      </c>
      <c r="N53" s="6">
        <f>180-N46-N49</f>
        <v>87.568005605430216</v>
      </c>
      <c r="P53" s="3" t="s">
        <v>15</v>
      </c>
      <c r="Q53" s="6">
        <f>180-Q46-Q49</f>
        <v>85.151966457332819</v>
      </c>
      <c r="S53" s="6">
        <f>180-S46-S49</f>
        <v>85.151966457332819</v>
      </c>
      <c r="V53" s="3"/>
      <c r="W53" s="3" t="s">
        <v>15</v>
      </c>
      <c r="X53" s="6">
        <f>180-X46-X49</f>
        <v>89.274775700940751</v>
      </c>
      <c r="Z53" s="6">
        <f>180-Z46-Z49</f>
        <v>89.274775700940751</v>
      </c>
      <c r="AD53" s="3" t="s">
        <v>15</v>
      </c>
      <c r="AE53" s="6">
        <f>180-AE46-AE49</f>
        <v>108.53074327492521</v>
      </c>
      <c r="AG53" s="6">
        <f>180-AG46-AG49</f>
        <v>108.53074327492521</v>
      </c>
    </row>
    <row r="54" spans="2:33" hidden="1">
      <c r="B54" s="1" t="s">
        <v>17</v>
      </c>
      <c r="C54" s="3" t="s">
        <v>16</v>
      </c>
      <c r="D54" s="3"/>
      <c r="E54" s="6">
        <f>SUM(E46:E49)</f>
        <v>180</v>
      </c>
      <c r="G54" s="6">
        <f>SUM(G46:G49)</f>
        <v>180</v>
      </c>
      <c r="J54" s="3"/>
      <c r="K54" s="3" t="s">
        <v>16</v>
      </c>
      <c r="L54" s="6">
        <f>SUM(L46:L49)</f>
        <v>180</v>
      </c>
      <c r="N54" s="6">
        <f>SUM(N46:N49)</f>
        <v>180</v>
      </c>
      <c r="P54" s="3" t="s">
        <v>16</v>
      </c>
      <c r="Q54" s="6">
        <f>SUM(Q46:Q49)</f>
        <v>180</v>
      </c>
      <c r="S54" s="6">
        <f>SUM(S46:S49)</f>
        <v>180</v>
      </c>
      <c r="V54" s="3"/>
      <c r="W54" s="3" t="s">
        <v>16</v>
      </c>
      <c r="X54" s="6">
        <f>SUM(X46:X49)</f>
        <v>180</v>
      </c>
      <c r="Z54" s="6">
        <f>SUM(Z46:Z49)</f>
        <v>180</v>
      </c>
      <c r="AD54" s="3" t="s">
        <v>16</v>
      </c>
      <c r="AE54" s="6">
        <f>SUM(AE46:AE49)</f>
        <v>180</v>
      </c>
      <c r="AG54" s="6">
        <f>SUM(AG46:AG49)</f>
        <v>180</v>
      </c>
    </row>
    <row r="55" spans="2:33" hidden="1">
      <c r="C55" s="3" t="s">
        <v>60</v>
      </c>
      <c r="D55" s="3"/>
      <c r="E55" s="6">
        <f>180-E49-E48</f>
        <v>36.869897645844006</v>
      </c>
      <c r="F55" s="6">
        <f>C30</f>
        <v>36.86989764584402</v>
      </c>
      <c r="G55" s="6">
        <f>180-G49-G48</f>
        <v>36.869897645844006</v>
      </c>
      <c r="K55" s="3" t="s">
        <v>50</v>
      </c>
      <c r="L55" s="6">
        <f>180-L48-L49</f>
        <v>53.13010235415598</v>
      </c>
      <c r="M55" s="10">
        <f>$K30</f>
        <v>53.13010235415598</v>
      </c>
      <c r="N55" s="6">
        <f>180-N49-N48</f>
        <v>53.130102354155973</v>
      </c>
      <c r="P55" s="3" t="s">
        <v>50</v>
      </c>
      <c r="Q55" s="6">
        <f>180-Q48-Q49</f>
        <v>53.13010235415598</v>
      </c>
      <c r="R55" s="10">
        <f>$K30</f>
        <v>53.13010235415598</v>
      </c>
      <c r="S55" s="6">
        <f>180-S49-S48</f>
        <v>53.13010235415598</v>
      </c>
      <c r="W55" s="3"/>
      <c r="X55" s="6"/>
      <c r="Z55" s="6">
        <f>180-Z49-Z48</f>
        <v>90</v>
      </c>
      <c r="AD55" s="3" t="s">
        <v>61</v>
      </c>
      <c r="AE55" s="6">
        <f>180-AE49-AE48</f>
        <v>36.86989764584402</v>
      </c>
      <c r="AF55" s="6">
        <f>AD30</f>
        <v>36.86989764584402</v>
      </c>
      <c r="AG55" s="6">
        <f>180-AG49-AG48</f>
        <v>36.86989764584402</v>
      </c>
    </row>
    <row r="56" spans="2:33" hidden="1"/>
    <row r="57" spans="2:33" hidden="1"/>
    <row r="58" spans="2:33" hidden="1"/>
    <row r="59" spans="2:33" hidden="1"/>
    <row r="60" spans="2:33" hidden="1"/>
    <row r="61" spans="2:33" hidden="1"/>
    <row r="62" spans="2:33" hidden="1"/>
    <row r="63" spans="2:33" hidden="1"/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chambers</dc:creator>
  <cp:lastModifiedBy>robert chambers</cp:lastModifiedBy>
  <dcterms:created xsi:type="dcterms:W3CDTF">2019-01-19T23:17:07Z</dcterms:created>
  <dcterms:modified xsi:type="dcterms:W3CDTF">2019-01-22T22:14:57Z</dcterms:modified>
</cp:coreProperties>
</file>